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Bilan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Print_Area" localSheetId="0">'Bilans'!$A$1:$AD$29</definedName>
  </definedNames>
  <calcPr fullCalcOnLoad="1"/>
</workbook>
</file>

<file path=xl/sharedStrings.xml><?xml version="1.0" encoding="utf-8"?>
<sst xmlns="http://schemas.openxmlformats.org/spreadsheetml/2006/main" count="99" uniqueCount="69">
  <si>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</si>
  <si>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</si>
  <si>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</si>
  <si>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</si>
  <si>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</si>
  <si>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</si>
  <si>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</si>
  <si>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</si>
  <si>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</si>
  <si>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</si>
  <si>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</si>
  <si>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</si>
  <si>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</si>
  <si>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</si>
  <si>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</si>
  <si>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</si>
  <si>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</si>
  <si>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</si>
  <si>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</si>
  <si>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</si>
  <si>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</si>
  <si>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</si>
  <si>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</si>
  <si>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</si>
  <si>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</si>
  <si>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</si>
  <si>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</si>
  <si>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</si>
  <si>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</si>
  <si>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</si>
  <si>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</si>
  <si>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</si>
  <si>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</si>
  <si>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</si>
  <si>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</si>
  <si>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</si>
  <si>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</si>
  <si>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</si>
  <si>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</si>
  <si>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</si>
  <si>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</si>
  <si>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</si>
  <si>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</si>
  <si>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</si>
  <si>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</si>
  <si>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</si>
  <si>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</si>
  <si>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Podpisy</t>
  </si>
  <si>
    <t>Bilans sporządzony zgodnie z załącznikiem do rozporządzenia Ministra Finansów z 15.11.2001 (DZ. U. 137poz. 1539z późn.zm.)</t>
  </si>
  <si>
    <t>CARITAS DIECEZJI TORUŃSKIEJ</t>
  </si>
  <si>
    <t>REGON:  040019534</t>
  </si>
  <si>
    <t>Ks. Daniel Adamowicz</t>
  </si>
  <si>
    <t>koniec roku 2006</t>
  </si>
  <si>
    <t>koniec roku 2007</t>
  </si>
  <si>
    <t>koniec roku 2008</t>
  </si>
  <si>
    <t>koniec roku 2009</t>
  </si>
  <si>
    <t>koniec roku 2010</t>
  </si>
  <si>
    <t>zatwierdził:</t>
  </si>
  <si>
    <t>na dzień:</t>
  </si>
  <si>
    <t>koniec roku 2011</t>
  </si>
  <si>
    <t>koniec roku 2012</t>
  </si>
  <si>
    <t>koniec roku 2013</t>
  </si>
  <si>
    <t>koniec roku 2014</t>
  </si>
  <si>
    <t>NA KONIEC ROKU</t>
  </si>
  <si>
    <t>koniec roku 2015</t>
  </si>
  <si>
    <t>Stan na</t>
  </si>
  <si>
    <t>koniec roku 2016</t>
  </si>
  <si>
    <t>Data sporządzenia 31.03.2017</t>
  </si>
  <si>
    <t>koniec roku 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</si>
</sst>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#,##0_ ;\-#,##0\ "/>
    <numFmt numFmtId="167" formatCode="#,##0.000_ ;\-#,##0.000\ "/>
    <numFmt numFmtId="168" formatCode="#,##0.0000_ ;\-#,##0.0000\ "/>
    <numFmt numFmtId="169" formatCode="#,##0.00000_ ;\-#,##0.00000\ "/>
  </numFmts>
  <fonts count="4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2" fillId="34" borderId="15" xfId="42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8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\Rachunek_wynikow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1\Rachunek_wynikow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Informacja_dodatkowa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2\Rachunek_wynikow%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Rachunek_wynikow%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achunek_wynikow%201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a%20dodatkowa%2020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achunek_wynikow%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Rachunek_wynikow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Rachunek_wynikow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8\Rachunek_wynikow%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D37">
            <v>152828.74325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I37">
            <v>-18927.397</v>
          </cell>
          <cell r="J37">
            <v>-24295.12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K46">
            <v>133046.163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  <cell r="K46">
            <v>121560.15299999999</v>
          </cell>
        </row>
        <row r="50">
          <cell r="K50">
            <v>121560.15299999999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K37">
            <v>79094.57999999999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L37">
            <v>64507.82000000005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27">
          <cell r="M27">
            <v>3828.67</v>
          </cell>
        </row>
        <row r="37">
          <cell r="M37">
            <v>46187.26999999994</v>
          </cell>
          <cell r="N37">
            <v>102044.80999999994</v>
          </cell>
          <cell r="O37">
            <v>46159.01999999998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9">
          <cell r="J49">
            <v>106245.473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P37">
            <v>101650.22999999997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148360.843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E37">
            <v>14182.712999999989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144532.17299999998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136874.83299999998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140703.503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H37">
            <v>-14041.537000000028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G37">
            <v>68589.00299999997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129217.49299999999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tabSelected="1" zoomScale="136" zoomScaleNormal="136" zoomScalePageLayoutView="0" workbookViewId="0" topLeftCell="A18">
      <selection activeCell="AD29" sqref="A1:AD29"/>
    </sheetView>
  </sheetViews>
  <sheetFormatPr defaultColWidth="9.140625" defaultRowHeight="12.75"/>
  <cols>
    <col min="1" max="1" width="9.140625" style="2" customWidth="1"/>
    <col min="2" max="2" width="35.140625" style="2" customWidth="1"/>
    <col min="3" max="3" width="19.28125" style="2" hidden="1" customWidth="1"/>
    <col min="4" max="4" width="20.28125" style="2" hidden="1" customWidth="1"/>
    <col min="5" max="5" width="16.7109375" style="2" hidden="1" customWidth="1"/>
    <col min="6" max="6" width="20.57421875" style="2" hidden="1" customWidth="1"/>
    <col min="7" max="7" width="0.13671875" style="2" hidden="1" customWidth="1"/>
    <col min="8" max="8" width="13.8515625" style="2" hidden="1" customWidth="1"/>
    <col min="9" max="9" width="0.2890625" style="2" hidden="1" customWidth="1"/>
    <col min="10" max="10" width="13.8515625" style="2" hidden="1" customWidth="1"/>
    <col min="11" max="11" width="14.7109375" style="2" hidden="1" customWidth="1"/>
    <col min="12" max="12" width="0.13671875" style="2" hidden="1" customWidth="1"/>
    <col min="13" max="13" width="14.7109375" style="2" hidden="1" customWidth="1"/>
    <col min="14" max="15" width="14.7109375" style="2" customWidth="1"/>
    <col min="16" max="16" width="9.140625" style="2" customWidth="1"/>
    <col min="17" max="17" width="32.8515625" style="2" customWidth="1"/>
    <col min="18" max="18" width="13.7109375" style="2" hidden="1" customWidth="1"/>
    <col min="19" max="19" width="13.28125" style="2" hidden="1" customWidth="1"/>
    <col min="20" max="20" width="13.421875" style="2" hidden="1" customWidth="1"/>
    <col min="21" max="21" width="15.57421875" style="2" hidden="1" customWidth="1"/>
    <col min="22" max="22" width="15.421875" style="2" hidden="1" customWidth="1"/>
    <col min="23" max="23" width="14.57421875" style="2" hidden="1" customWidth="1"/>
    <col min="24" max="24" width="17.28125" style="2" hidden="1" customWidth="1"/>
    <col min="25" max="25" width="16.140625" style="2" hidden="1" customWidth="1"/>
    <col min="26" max="26" width="0.2890625" style="2" hidden="1" customWidth="1"/>
    <col min="27" max="27" width="15.8515625" style="2" hidden="1" customWidth="1"/>
    <col min="28" max="28" width="15.00390625" style="2" hidden="1" customWidth="1"/>
    <col min="29" max="29" width="16.8515625" style="2" customWidth="1"/>
    <col min="30" max="30" width="16.57421875" style="2" customWidth="1"/>
    <col min="31" max="31" width="10.28125" style="2" bestFit="1" customWidth="1"/>
    <col min="32" max="16384" width="9.140625" style="2" customWidth="1"/>
  </cols>
  <sheetData>
    <row r="1" spans="1:19" ht="18">
      <c r="A1" s="1"/>
      <c r="B1" s="1"/>
      <c r="C1" s="1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"/>
      <c r="R1" s="1"/>
      <c r="S1" s="1"/>
    </row>
    <row r="2" spans="1:19" ht="14.2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 t="s">
        <v>50</v>
      </c>
      <c r="S2" s="1"/>
    </row>
    <row r="3" spans="1:19" ht="14.25">
      <c r="A3" s="1" t="s">
        <v>1</v>
      </c>
      <c r="B3" s="1"/>
      <c r="C3" s="1"/>
      <c r="D3" s="3" t="s">
        <v>2</v>
      </c>
      <c r="E3" s="3"/>
      <c r="F3" s="3"/>
      <c r="G3" s="3"/>
      <c r="H3" s="3" t="s">
        <v>58</v>
      </c>
      <c r="I3" s="3"/>
      <c r="J3" s="3"/>
      <c r="K3" s="3"/>
      <c r="L3" s="3"/>
      <c r="M3" s="3"/>
      <c r="N3" s="3"/>
      <c r="O3" s="3"/>
      <c r="P3" s="1" t="s">
        <v>63</v>
      </c>
      <c r="Q3" s="1"/>
      <c r="R3" s="1" t="s">
        <v>3</v>
      </c>
      <c r="S3" s="1"/>
    </row>
    <row r="4" spans="1:19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49" t="s">
        <v>48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30" ht="15">
      <c r="A7" s="4" t="s">
        <v>4</v>
      </c>
      <c r="B7" s="5" t="s">
        <v>5</v>
      </c>
      <c r="C7" s="33" t="s">
        <v>6</v>
      </c>
      <c r="D7" s="34"/>
      <c r="E7" s="34"/>
      <c r="F7" s="34"/>
      <c r="G7" s="37" t="s">
        <v>6</v>
      </c>
      <c r="H7" s="37"/>
      <c r="I7" s="37"/>
      <c r="J7" s="37"/>
      <c r="K7" s="37"/>
      <c r="L7" s="37"/>
      <c r="M7" s="37"/>
      <c r="N7" s="37"/>
      <c r="O7" s="38"/>
      <c r="P7" s="4" t="s">
        <v>4</v>
      </c>
      <c r="Q7" s="5" t="s">
        <v>7</v>
      </c>
      <c r="R7" s="33" t="s">
        <v>6</v>
      </c>
      <c r="S7" s="34"/>
      <c r="T7" s="34"/>
      <c r="U7" s="33"/>
      <c r="V7" s="33" t="s">
        <v>6</v>
      </c>
      <c r="W7" s="34"/>
      <c r="X7" s="34"/>
      <c r="Y7" s="34"/>
      <c r="Z7" s="34"/>
      <c r="AA7" s="34"/>
      <c r="AB7" s="36" t="s">
        <v>65</v>
      </c>
      <c r="AC7" s="37"/>
      <c r="AD7" s="38"/>
    </row>
    <row r="8" spans="1:30" ht="113.25" customHeight="1">
      <c r="A8" s="6">
        <v>1</v>
      </c>
      <c r="B8" s="5">
        <v>2</v>
      </c>
      <c r="C8" s="7" t="s">
        <v>8</v>
      </c>
      <c r="D8" s="7" t="s">
        <v>52</v>
      </c>
      <c r="E8" s="7" t="s">
        <v>53</v>
      </c>
      <c r="F8" s="7" t="s">
        <v>54</v>
      </c>
      <c r="G8" s="7" t="s">
        <v>55</v>
      </c>
      <c r="H8" s="7" t="s">
        <v>56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64</v>
      </c>
      <c r="N8" s="7" t="s">
        <v>66</v>
      </c>
      <c r="O8" s="7" t="s">
        <v>68</v>
      </c>
      <c r="P8" s="6">
        <v>1</v>
      </c>
      <c r="Q8" s="5">
        <v>2</v>
      </c>
      <c r="R8" s="7" t="s">
        <v>8</v>
      </c>
      <c r="S8" s="7" t="s">
        <v>52</v>
      </c>
      <c r="T8" s="7" t="s">
        <v>53</v>
      </c>
      <c r="U8" s="35" t="s">
        <v>54</v>
      </c>
      <c r="V8" s="7" t="s">
        <v>55</v>
      </c>
      <c r="W8" s="7" t="s">
        <v>56</v>
      </c>
      <c r="X8" s="7" t="s">
        <v>59</v>
      </c>
      <c r="Y8" s="7" t="s">
        <v>60</v>
      </c>
      <c r="Z8" s="7" t="s">
        <v>61</v>
      </c>
      <c r="AA8" s="7" t="s">
        <v>62</v>
      </c>
      <c r="AB8" s="7" t="s">
        <v>64</v>
      </c>
      <c r="AC8" s="7" t="s">
        <v>66</v>
      </c>
      <c r="AD8" s="7" t="s">
        <v>68</v>
      </c>
    </row>
    <row r="9" spans="1:30" ht="15">
      <c r="A9" s="6" t="s">
        <v>9</v>
      </c>
      <c r="B9" s="8" t="s">
        <v>10</v>
      </c>
      <c r="C9" s="9">
        <f aca="true" t="shared" si="0" ref="C9:J9">SUM(C10:C14)</f>
        <v>152189.50999999998</v>
      </c>
      <c r="D9" s="9">
        <f t="shared" si="0"/>
        <v>148360.843</v>
      </c>
      <c r="E9" s="9">
        <f t="shared" si="0"/>
        <v>144532.17299999998</v>
      </c>
      <c r="F9" s="9">
        <f t="shared" si="0"/>
        <v>140703.503</v>
      </c>
      <c r="G9" s="9">
        <f t="shared" si="0"/>
        <v>136874.83299999998</v>
      </c>
      <c r="H9" s="9">
        <f t="shared" si="0"/>
        <v>133046.163</v>
      </c>
      <c r="I9" s="9">
        <f t="shared" si="0"/>
        <v>129217.49299999999</v>
      </c>
      <c r="J9" s="9">
        <f t="shared" si="0"/>
        <v>125388.81999999999</v>
      </c>
      <c r="K9" s="9">
        <f>SUM(K10:K14)</f>
        <v>121560.15299999999</v>
      </c>
      <c r="L9" s="9">
        <f>SUM(L10:L14)</f>
        <v>117731.483</v>
      </c>
      <c r="M9" s="9">
        <f>SUM(M10:M14)</f>
        <v>113902.813</v>
      </c>
      <c r="N9" s="9">
        <f>SUM(N10:N14)</f>
        <v>110074.143</v>
      </c>
      <c r="O9" s="9">
        <f>SUM(O10:O14)</f>
        <v>106245.473</v>
      </c>
      <c r="P9" s="6" t="s">
        <v>9</v>
      </c>
      <c r="Q9" s="8" t="s">
        <v>11</v>
      </c>
      <c r="R9" s="9">
        <f aca="true" t="shared" si="1" ref="R9:W9">SUM(R10:R12)</f>
        <v>152828.74325</v>
      </c>
      <c r="S9" s="9">
        <f t="shared" si="1"/>
        <v>167011.45625</v>
      </c>
      <c r="T9" s="9">
        <f t="shared" si="1"/>
        <v>155935.89625</v>
      </c>
      <c r="U9" s="9">
        <f t="shared" si="1"/>
        <v>224524.89924999996</v>
      </c>
      <c r="V9" s="9">
        <f t="shared" si="1"/>
        <v>210483.36224999992</v>
      </c>
      <c r="W9" s="9">
        <f t="shared" si="1"/>
        <v>191555.963</v>
      </c>
      <c r="X9" s="9">
        <f aca="true" t="shared" si="2" ref="X9:AC9">SUM(X10:X12)</f>
        <v>167260.843</v>
      </c>
      <c r="Y9" s="9">
        <f t="shared" si="2"/>
        <v>246355.42299999998</v>
      </c>
      <c r="Z9" s="9">
        <f t="shared" si="2"/>
        <v>310863.243</v>
      </c>
      <c r="AA9" s="9">
        <f t="shared" si="2"/>
        <v>357050.513</v>
      </c>
      <c r="AB9" s="9">
        <f t="shared" si="2"/>
        <v>459095.3229999999</v>
      </c>
      <c r="AC9" s="9">
        <f t="shared" si="2"/>
        <v>505254.3429999999</v>
      </c>
      <c r="AD9" s="9">
        <f>SUM(AD10:AD12)</f>
        <v>606904.5729999999</v>
      </c>
    </row>
    <row r="10" spans="1:30" ht="16.5" customHeight="1">
      <c r="A10" s="6" t="s">
        <v>12</v>
      </c>
      <c r="B10" s="10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" t="s">
        <v>12</v>
      </c>
      <c r="Q10" s="10" t="s">
        <v>14</v>
      </c>
      <c r="R10" s="11"/>
      <c r="S10" s="11">
        <f>R12</f>
        <v>152828.74325</v>
      </c>
      <c r="T10" s="11">
        <f>S12+S10</f>
        <v>167011.45625</v>
      </c>
      <c r="U10" s="11">
        <f>T12+T10</f>
        <v>155935.89625</v>
      </c>
      <c r="V10" s="11">
        <f>U12+U10</f>
        <v>224524.89924999996</v>
      </c>
      <c r="W10" s="11">
        <f>224524.9-14041.54</f>
        <v>210483.36</v>
      </c>
      <c r="X10" s="11">
        <f aca="true" t="shared" si="3" ref="X10:AD10">W10+W12</f>
        <v>191555.963</v>
      </c>
      <c r="Y10" s="11">
        <f t="shared" si="3"/>
        <v>167260.843</v>
      </c>
      <c r="Z10" s="11">
        <f t="shared" si="3"/>
        <v>246355.42299999998</v>
      </c>
      <c r="AA10" s="11">
        <f t="shared" si="3"/>
        <v>310863.243</v>
      </c>
      <c r="AB10" s="11">
        <f>AA10+AA12</f>
        <v>357050.513</v>
      </c>
      <c r="AC10" s="11">
        <f t="shared" si="3"/>
        <v>459095.3229999999</v>
      </c>
      <c r="AD10" s="11">
        <f t="shared" si="3"/>
        <v>505254.3429999999</v>
      </c>
    </row>
    <row r="11" spans="1:30" ht="15">
      <c r="A11" s="6" t="s">
        <v>15</v>
      </c>
      <c r="B11" s="10" t="s">
        <v>16</v>
      </c>
      <c r="C11" s="11">
        <f>153146.68-957.17</f>
        <v>152189.50999999998</v>
      </c>
      <c r="D11" s="11">
        <f>'[2]Informacja_dodatkowa'!$K$50</f>
        <v>148360.843</v>
      </c>
      <c r="E11" s="11">
        <f>'[4]Informacja_dodatkowa'!$K$50</f>
        <v>144532.17299999998</v>
      </c>
      <c r="F11" s="11">
        <f>'[6]Informacja_dodatkowa'!$K$50</f>
        <v>140703.503</v>
      </c>
      <c r="G11" s="11">
        <f>'[5]Informacja_dodatkowa'!$K$50</f>
        <v>136874.83299999998</v>
      </c>
      <c r="H11" s="11">
        <f>'[11]Informacja_dodatkowa'!$K$46</f>
        <v>133046.163</v>
      </c>
      <c r="I11" s="11">
        <f>'[9]Informacja_dodatkowa'!$K$50</f>
        <v>129217.49299999999</v>
      </c>
      <c r="J11" s="11">
        <f>'[12]Informacja_dodatkowa'!$K$50+'[12]Informacja_dodatkowa'!$F$46</f>
        <v>125388.81999999999</v>
      </c>
      <c r="K11" s="11">
        <f>'[12]Informacja_dodatkowa'!$K$46</f>
        <v>121560.15299999999</v>
      </c>
      <c r="L11" s="11">
        <f>K11-'[15]Rachunek_wyników'!$M$27</f>
        <v>117731.483</v>
      </c>
      <c r="M11" s="11">
        <f>L11-'[15]Rachunek_wyników'!$M$27</f>
        <v>113902.813</v>
      </c>
      <c r="N11" s="11">
        <f>M11-'[15]Rachunek_wyników'!$M$27</f>
        <v>110074.143</v>
      </c>
      <c r="O11" s="11">
        <f>'[16]Arkusz1'!$J$49</f>
        <v>106245.473</v>
      </c>
      <c r="P11" s="6" t="s">
        <v>15</v>
      </c>
      <c r="Q11" s="10" t="s">
        <v>17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28.5">
      <c r="A12" s="6" t="s">
        <v>18</v>
      </c>
      <c r="B12" s="10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6" t="s">
        <v>18</v>
      </c>
      <c r="Q12" s="10" t="s">
        <v>20</v>
      </c>
      <c r="R12" s="12">
        <f>'[1]Rachunek_wyników'!$D$37</f>
        <v>152828.74325</v>
      </c>
      <c r="S12" s="12">
        <f>'[3]Rachunek_wyników'!$E$37</f>
        <v>14182.712999999989</v>
      </c>
      <c r="T12" s="12">
        <v>-11075.56</v>
      </c>
      <c r="U12" s="12">
        <f>'[8]Rachunek_wyników'!$G$37</f>
        <v>68589.00299999997</v>
      </c>
      <c r="V12" s="12">
        <f>'[7]Rachunek_wyników'!$H$37</f>
        <v>-14041.537000000028</v>
      </c>
      <c r="W12" s="12">
        <f>'[10]Rachunek_wyników'!$I$37</f>
        <v>-18927.397</v>
      </c>
      <c r="X12" s="12">
        <f>'[10]Rachunek_wyników'!$J$37</f>
        <v>-24295.12</v>
      </c>
      <c r="Y12" s="12">
        <f>'[13]Rachunek_wyników'!$K$37</f>
        <v>79094.57999999999</v>
      </c>
      <c r="Z12" s="12">
        <f>'[14]Rachunek_wyników'!$L$37</f>
        <v>64507.82000000005</v>
      </c>
      <c r="AA12" s="12">
        <f>'[15]Rachunek_wyników'!$M$37</f>
        <v>46187.26999999994</v>
      </c>
      <c r="AB12" s="12">
        <f>'[15]Rachunek_wyników'!$N$37</f>
        <v>102044.80999999994</v>
      </c>
      <c r="AC12" s="12">
        <f>'[15]Rachunek_wyników'!$O$37</f>
        <v>46159.01999999998</v>
      </c>
      <c r="AD12" s="12">
        <f>'[17]Rachunek_wyników'!$P$37</f>
        <v>101650.22999999997</v>
      </c>
    </row>
    <row r="13" spans="1:30" ht="24">
      <c r="A13" s="6" t="s">
        <v>21</v>
      </c>
      <c r="B13" s="10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6">
        <v>1</v>
      </c>
      <c r="Q13" s="13" t="s">
        <v>23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28.5">
      <c r="A14" s="6" t="s">
        <v>24</v>
      </c>
      <c r="B14" s="10" t="s">
        <v>25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4">
        <v>2</v>
      </c>
      <c r="Q14" s="15" t="s">
        <v>26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30">
      <c r="A15" s="6" t="s">
        <v>27</v>
      </c>
      <c r="B15" s="8" t="s">
        <v>28</v>
      </c>
      <c r="C15" s="9">
        <f aca="true" t="shared" si="4" ref="C15:J15">SUM(C16+C17+C21)</f>
        <v>639.23</v>
      </c>
      <c r="D15" s="9">
        <f t="shared" si="4"/>
        <v>18650.61</v>
      </c>
      <c r="E15" s="9">
        <f t="shared" si="4"/>
        <v>11403.73</v>
      </c>
      <c r="F15" s="9">
        <f t="shared" si="4"/>
        <v>85578.2</v>
      </c>
      <c r="G15" s="9">
        <f t="shared" si="4"/>
        <v>73608.53</v>
      </c>
      <c r="H15" s="9">
        <f t="shared" si="4"/>
        <v>58509.8</v>
      </c>
      <c r="I15" s="9">
        <f t="shared" si="4"/>
        <v>38043.35</v>
      </c>
      <c r="J15" s="9">
        <f t="shared" si="4"/>
        <v>120966.6</v>
      </c>
      <c r="K15" s="9">
        <f>SUM(K16+K17+K21)</f>
        <v>189303.09</v>
      </c>
      <c r="L15" s="9">
        <f>SUM(L16+L17+L21)</f>
        <v>241891.39</v>
      </c>
      <c r="M15" s="9">
        <f>SUM(M16+M17+M21)</f>
        <v>348034.04</v>
      </c>
      <c r="N15" s="9">
        <f>SUM(N16+N17+N21)</f>
        <v>395180.2</v>
      </c>
      <c r="O15" s="9">
        <f>SUM(O16+O17+O21)</f>
        <v>500659.10000000003</v>
      </c>
      <c r="P15" s="6" t="s">
        <v>27</v>
      </c>
      <c r="Q15" s="8" t="s">
        <v>29</v>
      </c>
      <c r="R15" s="9">
        <f aca="true" t="shared" si="5" ref="R15:W15">SUM(R16+R17+R21+R22)</f>
        <v>0</v>
      </c>
      <c r="S15" s="9">
        <f t="shared" si="5"/>
        <v>0</v>
      </c>
      <c r="T15" s="9">
        <f t="shared" si="5"/>
        <v>0</v>
      </c>
      <c r="U15" s="9">
        <f t="shared" si="5"/>
        <v>1756.8</v>
      </c>
      <c r="V15" s="9">
        <f t="shared" si="5"/>
        <v>0</v>
      </c>
      <c r="W15" s="9">
        <f t="shared" si="5"/>
        <v>0</v>
      </c>
      <c r="X15" s="9">
        <f aca="true" t="shared" si="6" ref="X15:AC15">SUM(X16+X17+X21+X22)</f>
        <v>0</v>
      </c>
      <c r="Y15" s="9">
        <f t="shared" si="6"/>
        <v>0</v>
      </c>
      <c r="Z15" s="9">
        <f t="shared" si="6"/>
        <v>0</v>
      </c>
      <c r="AA15" s="9">
        <f t="shared" si="6"/>
        <v>2572.3599999999997</v>
      </c>
      <c r="AB15" s="9">
        <f t="shared" si="6"/>
        <v>2841.53</v>
      </c>
      <c r="AC15" s="9">
        <f t="shared" si="6"/>
        <v>0</v>
      </c>
      <c r="AD15" s="9">
        <f>SUM(AD16+AD17+AD21+AD22)</f>
        <v>0</v>
      </c>
    </row>
    <row r="16" spans="1:30" ht="28.5">
      <c r="A16" s="6" t="s">
        <v>12</v>
      </c>
      <c r="B16" s="10" t="s">
        <v>30</v>
      </c>
      <c r="C16" s="11"/>
      <c r="D16" s="11"/>
      <c r="E16" s="11"/>
      <c r="F16" s="11"/>
      <c r="G16" s="11"/>
      <c r="H16" s="11"/>
      <c r="I16" s="11"/>
      <c r="J16" s="11"/>
      <c r="K16" s="11">
        <v>1521.6</v>
      </c>
      <c r="L16" s="11">
        <v>26411.04</v>
      </c>
      <c r="M16" s="11">
        <v>74037.3</v>
      </c>
      <c r="N16" s="11">
        <v>49438.58</v>
      </c>
      <c r="O16" s="11">
        <v>79067.2</v>
      </c>
      <c r="P16" s="6" t="s">
        <v>12</v>
      </c>
      <c r="Q16" s="10" t="s">
        <v>31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28.5">
      <c r="A17" s="40" t="s">
        <v>15</v>
      </c>
      <c r="B17" s="43" t="s">
        <v>32</v>
      </c>
      <c r="C17" s="46"/>
      <c r="D17" s="46"/>
      <c r="E17" s="4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6" t="s">
        <v>15</v>
      </c>
      <c r="Q17" s="10" t="s">
        <v>33</v>
      </c>
      <c r="R17" s="12">
        <f aca="true" t="shared" si="7" ref="R17:W17">SUM(R18:R20)</f>
        <v>0</v>
      </c>
      <c r="S17" s="12">
        <f t="shared" si="7"/>
        <v>0</v>
      </c>
      <c r="T17" s="12">
        <f t="shared" si="7"/>
        <v>0</v>
      </c>
      <c r="U17" s="12">
        <f t="shared" si="7"/>
        <v>1756.8</v>
      </c>
      <c r="V17" s="12">
        <f t="shared" si="7"/>
        <v>0</v>
      </c>
      <c r="W17" s="12">
        <f t="shared" si="7"/>
        <v>0</v>
      </c>
      <c r="X17" s="12">
        <f aca="true" t="shared" si="8" ref="X17:AC17">SUM(X18:X20)</f>
        <v>0</v>
      </c>
      <c r="Y17" s="12">
        <f t="shared" si="8"/>
        <v>0</v>
      </c>
      <c r="Z17" s="12">
        <f t="shared" si="8"/>
        <v>0</v>
      </c>
      <c r="AA17" s="12">
        <f t="shared" si="8"/>
        <v>2572.3599999999997</v>
      </c>
      <c r="AB17" s="12">
        <f t="shared" si="8"/>
        <v>2841.53</v>
      </c>
      <c r="AC17" s="12">
        <f t="shared" si="8"/>
        <v>0</v>
      </c>
      <c r="AD17" s="12">
        <f>SUM(AD18:AD20)</f>
        <v>0</v>
      </c>
    </row>
    <row r="18" spans="1:30" ht="15">
      <c r="A18" s="41"/>
      <c r="B18" s="44"/>
      <c r="C18" s="47"/>
      <c r="D18" s="47"/>
      <c r="E18" s="47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6">
        <v>1</v>
      </c>
      <c r="Q18" s="10" t="s">
        <v>34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5">
      <c r="A19" s="41"/>
      <c r="B19" s="44"/>
      <c r="C19" s="47"/>
      <c r="D19" s="47"/>
      <c r="E19" s="47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6">
        <v>2</v>
      </c>
      <c r="Q19" s="10" t="s">
        <v>35</v>
      </c>
      <c r="R19" s="11"/>
      <c r="S19" s="11"/>
      <c r="T19" s="11"/>
      <c r="U19" s="11">
        <v>1756.8</v>
      </c>
      <c r="V19" s="11"/>
      <c r="W19" s="11"/>
      <c r="X19" s="11"/>
      <c r="Y19" s="11"/>
      <c r="Z19" s="11"/>
      <c r="AA19" s="11">
        <f>1133.26+1439.1</f>
        <v>2572.3599999999997</v>
      </c>
      <c r="AB19" s="11">
        <v>2841.53</v>
      </c>
      <c r="AC19" s="11">
        <v>0</v>
      </c>
      <c r="AD19" s="11">
        <v>0</v>
      </c>
    </row>
    <row r="20" spans="1:30" ht="15">
      <c r="A20" s="42"/>
      <c r="B20" s="45"/>
      <c r="C20" s="48"/>
      <c r="D20" s="48"/>
      <c r="E20" s="4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4">
        <v>3</v>
      </c>
      <c r="Q20" s="17" t="s">
        <v>36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5">
      <c r="A21" s="6" t="s">
        <v>18</v>
      </c>
      <c r="B21" s="10" t="s">
        <v>37</v>
      </c>
      <c r="C21" s="12">
        <f aca="true" t="shared" si="9" ref="C21:J21">SUM(C22:C23)</f>
        <v>639.23</v>
      </c>
      <c r="D21" s="12">
        <f t="shared" si="9"/>
        <v>18650.61</v>
      </c>
      <c r="E21" s="12">
        <f t="shared" si="9"/>
        <v>11403.73</v>
      </c>
      <c r="F21" s="12">
        <f t="shared" si="9"/>
        <v>85578.2</v>
      </c>
      <c r="G21" s="12">
        <f t="shared" si="9"/>
        <v>73608.53</v>
      </c>
      <c r="H21" s="12">
        <f t="shared" si="9"/>
        <v>58509.8</v>
      </c>
      <c r="I21" s="12">
        <f t="shared" si="9"/>
        <v>38043.35</v>
      </c>
      <c r="J21" s="12">
        <f t="shared" si="9"/>
        <v>120966.6</v>
      </c>
      <c r="K21" s="12">
        <f>SUM(K22:K23)</f>
        <v>187781.49</v>
      </c>
      <c r="L21" s="12">
        <f>SUM(L22:L23)</f>
        <v>215480.35</v>
      </c>
      <c r="M21" s="12">
        <f>SUM(M22:M23)</f>
        <v>273996.74</v>
      </c>
      <c r="N21" s="12">
        <f>SUM(N22:N23)</f>
        <v>345741.62</v>
      </c>
      <c r="O21" s="12">
        <f>SUM(O22:O23)</f>
        <v>421591.9</v>
      </c>
      <c r="P21" s="14" t="s">
        <v>18</v>
      </c>
      <c r="Q21" s="17" t="s">
        <v>38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5">
      <c r="A22" s="6">
        <v>1</v>
      </c>
      <c r="B22" s="10" t="s">
        <v>39</v>
      </c>
      <c r="C22" s="11">
        <v>639.23</v>
      </c>
      <c r="D22" s="11">
        <v>18650.61</v>
      </c>
      <c r="E22" s="11">
        <v>11403.73</v>
      </c>
      <c r="F22" s="16">
        <v>85578.2</v>
      </c>
      <c r="G22" s="16">
        <v>73608.53</v>
      </c>
      <c r="H22" s="16">
        <v>58509.8</v>
      </c>
      <c r="I22" s="16">
        <v>38043.35</v>
      </c>
      <c r="J22" s="16">
        <v>120966.6</v>
      </c>
      <c r="K22" s="16">
        <v>187781.49</v>
      </c>
      <c r="L22" s="16">
        <v>215480.35</v>
      </c>
      <c r="M22" s="16">
        <v>273996.74</v>
      </c>
      <c r="N22" s="16">
        <v>345741.62</v>
      </c>
      <c r="O22" s="16">
        <v>421591.9</v>
      </c>
      <c r="P22" s="14" t="s">
        <v>21</v>
      </c>
      <c r="Q22" s="17" t="s">
        <v>40</v>
      </c>
      <c r="R22" s="18">
        <f aca="true" t="shared" si="10" ref="R22:W22">SUM(R23:R24)</f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  <c r="V22" s="18">
        <f t="shared" si="10"/>
        <v>0</v>
      </c>
      <c r="W22" s="18">
        <f t="shared" si="10"/>
        <v>0</v>
      </c>
      <c r="X22" s="18">
        <f aca="true" t="shared" si="11" ref="X22:AC22">SUM(X23:X24)</f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  <c r="AC22" s="18">
        <f t="shared" si="11"/>
        <v>0</v>
      </c>
      <c r="AD22" s="18">
        <f>SUM(AD23:AD24)</f>
        <v>0</v>
      </c>
    </row>
    <row r="23" spans="1:30" ht="28.5">
      <c r="A23" s="14">
        <v>2</v>
      </c>
      <c r="B23" s="17" t="s">
        <v>41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>
        <v>1</v>
      </c>
      <c r="Q23" s="17" t="s">
        <v>42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  <row r="24" spans="1:30" ht="30.75" thickBot="1">
      <c r="A24" s="14" t="s">
        <v>43</v>
      </c>
      <c r="B24" s="19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>
        <v>2</v>
      </c>
      <c r="Q24" s="17" t="s">
        <v>45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1" ht="16.5" thickBot="1" thickTop="1">
      <c r="A25" s="24"/>
      <c r="B25" s="25" t="s">
        <v>46</v>
      </c>
      <c r="C25" s="26">
        <f aca="true" t="shared" si="12" ref="C25:L25">SUM(C9+C15+C24)</f>
        <v>152828.74</v>
      </c>
      <c r="D25" s="26">
        <f t="shared" si="12"/>
        <v>167011.45299999998</v>
      </c>
      <c r="E25" s="26">
        <f t="shared" si="12"/>
        <v>155935.903</v>
      </c>
      <c r="F25" s="26">
        <f t="shared" si="12"/>
        <v>226281.70299999998</v>
      </c>
      <c r="G25" s="26">
        <f t="shared" si="12"/>
        <v>210483.36299999998</v>
      </c>
      <c r="H25" s="26">
        <f t="shared" si="12"/>
        <v>191555.963</v>
      </c>
      <c r="I25" s="26">
        <f t="shared" si="12"/>
        <v>167260.843</v>
      </c>
      <c r="J25" s="26">
        <f t="shared" si="12"/>
        <v>246355.41999999998</v>
      </c>
      <c r="K25" s="26">
        <f t="shared" si="12"/>
        <v>310863.243</v>
      </c>
      <c r="L25" s="26">
        <f t="shared" si="12"/>
        <v>359622.873</v>
      </c>
      <c r="M25" s="26">
        <f>SUM(M9+M15+M24)</f>
        <v>461936.853</v>
      </c>
      <c r="N25" s="26">
        <f>SUM(N9+N15+N24)</f>
        <v>505254.343</v>
      </c>
      <c r="O25" s="26">
        <f>SUM(O9+O15+O24)</f>
        <v>606904.5730000001</v>
      </c>
      <c r="P25" s="27"/>
      <c r="Q25" s="25" t="s">
        <v>46</v>
      </c>
      <c r="R25" s="26">
        <f aca="true" t="shared" si="13" ref="R25:W25">SUM(R9+R15)</f>
        <v>152828.74325</v>
      </c>
      <c r="S25" s="28">
        <f t="shared" si="13"/>
        <v>167011.45625</v>
      </c>
      <c r="T25" s="28">
        <f t="shared" si="13"/>
        <v>155935.89625</v>
      </c>
      <c r="U25" s="28">
        <f t="shared" si="13"/>
        <v>226281.69924999995</v>
      </c>
      <c r="V25" s="28">
        <f t="shared" si="13"/>
        <v>210483.36224999992</v>
      </c>
      <c r="W25" s="28">
        <f t="shared" si="13"/>
        <v>191555.963</v>
      </c>
      <c r="X25" s="28">
        <f aca="true" t="shared" si="14" ref="X25:AC25">SUM(X9+X15)</f>
        <v>167260.843</v>
      </c>
      <c r="Y25" s="28">
        <f t="shared" si="14"/>
        <v>246355.42299999998</v>
      </c>
      <c r="Z25" s="28">
        <f t="shared" si="14"/>
        <v>310863.243</v>
      </c>
      <c r="AA25" s="28">
        <f t="shared" si="14"/>
        <v>359622.87299999996</v>
      </c>
      <c r="AB25" s="28">
        <f t="shared" si="14"/>
        <v>461936.85299999994</v>
      </c>
      <c r="AC25" s="28">
        <f t="shared" si="14"/>
        <v>505254.3429999999</v>
      </c>
      <c r="AD25" s="28">
        <f>SUM(AD9+AD15)</f>
        <v>606904.5729999999</v>
      </c>
      <c r="AE25" s="29">
        <f>N25-AC25</f>
        <v>0</v>
      </c>
    </row>
    <row r="26" spans="1:26" ht="15" thickTop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Z26" s="29"/>
    </row>
    <row r="27" spans="1:23" ht="18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1"/>
      <c r="R27" s="1" t="s">
        <v>51</v>
      </c>
      <c r="S27" s="1"/>
      <c r="W27" s="31"/>
    </row>
    <row r="28" spans="1:19" ht="14.25">
      <c r="A28" s="22" t="s">
        <v>67</v>
      </c>
      <c r="B28" s="1"/>
      <c r="C28" s="1"/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3" t="s">
        <v>47</v>
      </c>
      <c r="S28" s="1"/>
    </row>
    <row r="29" spans="1:19" ht="14.25">
      <c r="A29" s="1"/>
      <c r="B29" s="1"/>
      <c r="C29" s="1"/>
      <c r="D29" s="32"/>
      <c r="E29" s="1"/>
      <c r="F29" s="1"/>
      <c r="G29" s="32"/>
      <c r="H29" s="32"/>
      <c r="I29" s="32"/>
      <c r="J29" s="32"/>
      <c r="K29" s="32"/>
      <c r="L29" s="32"/>
      <c r="M29" s="32"/>
      <c r="N29" s="32"/>
      <c r="O29" s="32"/>
      <c r="P29" s="1"/>
      <c r="Q29" s="1" t="s">
        <v>57</v>
      </c>
      <c r="R29" s="1"/>
      <c r="S29" s="1"/>
    </row>
    <row r="30" ht="12.75">
      <c r="D30" s="29"/>
    </row>
    <row r="34" spans="5:15" ht="12.75">
      <c r="E34" s="29"/>
      <c r="G34" s="29"/>
      <c r="H34" s="29"/>
      <c r="I34" s="29"/>
      <c r="J34" s="29"/>
      <c r="K34" s="29"/>
      <c r="L34" s="29"/>
      <c r="M34" s="29"/>
      <c r="N34" s="29"/>
      <c r="O34" s="29"/>
    </row>
    <row r="35" ht="12.75">
      <c r="P35" s="29"/>
    </row>
    <row r="36" ht="12.75">
      <c r="K36" s="29"/>
    </row>
    <row r="37" ht="12.75">
      <c r="K37" s="29"/>
    </row>
  </sheetData>
  <sheetProtection/>
  <mergeCells count="9">
    <mergeCell ref="AB7:AD7"/>
    <mergeCell ref="G7:O7"/>
    <mergeCell ref="D1:P1"/>
    <mergeCell ref="A17:A20"/>
    <mergeCell ref="B17:B20"/>
    <mergeCell ref="C17:C20"/>
    <mergeCell ref="D17:D20"/>
    <mergeCell ref="A5:S5"/>
    <mergeCell ref="E17:E20"/>
  </mergeCells>
  <printOptions horizontalCentered="1" verticalCentered="1"/>
  <pageMargins left="0.7874015748031497" right="0.7874015748031497" top="0.63" bottom="0.7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Ksiegowa</cp:lastModifiedBy>
  <cp:lastPrinted>2018-03-28T11:43:21Z</cp:lastPrinted>
  <dcterms:created xsi:type="dcterms:W3CDTF">2005-02-07T23:01:13Z</dcterms:created>
  <dcterms:modified xsi:type="dcterms:W3CDTF">2018-03-28T14:15:26Z</dcterms:modified>
  <cp:category/>
  <cp:version/>
  <cp:contentType/>
  <cp:contentStatus/>
</cp:coreProperties>
</file>